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<sst xmlns="http://schemas.openxmlformats.org/spreadsheetml/2006/main" count="35" uniqueCount="35">
  <si>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</si>
  <si>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</si>
  <si>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</si>
  <si>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</si>
  <si>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</si>
  <si>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</si>
  <si>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</si>
  <si>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</si>
  <si>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</si>
  <si>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</si>
  <si>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</si>
  <si>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</si>
  <si>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</si>
  <si>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</si>
  <si>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</si>
  <si>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</si>
  <si>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</si>
  <si>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</si>
  <si>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</si>
  <si>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</si>
  <si>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</si>
  <si>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</si>
  <si>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</si>
  <si>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</si>
  <si>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</si>
  <si>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</si>
  <si>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</si>
  <si>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</si>
  <si>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14973,00 - замена счетчиков ХВС (узел учета подъезд № 3).                                                                            14973,00 - замена счетчиков ХВС (узел ввода подъезд № 5).        </t>
  </si>
  <si>
    <t>7900,00 - ремонт стыков стеновых панелей (кв. 133).                                                                               18540,00 - изготовление и установка двери.</t>
  </si>
  <si>
    <t>3055,00 - установка поливочной системы (4 подъезд).</t>
  </si>
  <si>
    <t xml:space="preserve">4861,00 - ремонт трубопровода канализации (кв. 6 стояк).                                                                               4360,00 - замена светильников (6 подъезд).   </t>
  </si>
  <si>
    <t xml:space="preserve">2756,00 - ремонт трубопровода канализации (5 подъезд) , замена крана шарового (5 подъезд стояк сброс).                                                                         5486,00 - ремонт кровли  (кв. 103,105 балкон).                                                               </t>
  </si>
  <si>
    <t>702,00 - замена крана шарового (3 подъезд подвал сброс).                                                                   11700,00 - ремонт стыков стеновых панелей (кв. 170).                                                                                      458469,00 - ремонт входных групп и тамбуров, части 1-х этажей 3, 6 подъездов.                                         22408,00 - ремонт подоконных зон, заделка отверстий и покраска лифтового холла 3, 6 подъездов.                                                                                  3879,00 - замена шаровых кранов (теплоузлы сброс).</t>
  </si>
  <si>
    <t>6838,00 - ремонт кровли (кв. 177).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</si>
</sst>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0">
      <selection activeCell="H21" sqref="H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2116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д.33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11424.5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347371.79000000004</v>
      </c>
    </row>
    <row r="11" spans="1:5" ht="15.75">
      <c r="A11" s="3">
        <v>1</v>
      </c>
      <c r="B11" s="9" t="s">
        <v>4</v>
      </c>
      <c r="C11" s="5">
        <f>VLOOKUP(A1,'[1]2021'!$A$1:$AH$101,5,0)</f>
        <v>25283.510000000002</v>
      </c>
      <c r="D11" s="5">
        <f>VLOOKUP(A1,'[1]2021'!$A$1:$AH$101,18,0)</f>
        <v>0</v>
      </c>
      <c r="E11" s="7"/>
    </row>
    <row r="12" spans="1:5" ht="63">
      <c r="A12" s="3">
        <v>2</v>
      </c>
      <c r="B12" s="9" t="s">
        <v>5</v>
      </c>
      <c r="C12" s="5">
        <f>VLOOKUP(A1,'[1]2021'!$A$1:$AH$101,6,0)</f>
        <v>29683.010000000002</v>
      </c>
      <c r="D12" s="5">
        <f>VLOOKUP(A1,'[1]2021'!$A$1:$AH$101,19,0)</f>
        <v>29946</v>
      </c>
      <c r="E12" s="7" t="s">
        <v>28</v>
      </c>
    </row>
    <row r="13" spans="1:5" ht="47.25">
      <c r="A13" s="3">
        <v>3</v>
      </c>
      <c r="B13" s="9" t="s">
        <v>6</v>
      </c>
      <c r="C13" s="5">
        <f>VLOOKUP(A1,'[1]2021'!$A$1:$AH$101,7,0)</f>
        <v>31051.49</v>
      </c>
      <c r="D13" s="5">
        <f>VLOOKUP(A1,'[1]2021'!$A$1:$AH$101,20,0)</f>
        <v>26440</v>
      </c>
      <c r="E13" s="7" t="s">
        <v>29</v>
      </c>
    </row>
    <row r="14" spans="1:5" ht="15.75">
      <c r="A14" s="3">
        <v>4</v>
      </c>
      <c r="B14" s="9" t="s">
        <v>7</v>
      </c>
      <c r="C14" s="5">
        <f>VLOOKUP(A1,'[1]2021'!$A$1:$AH$101,8,0)</f>
        <v>27367.18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33215.28</v>
      </c>
      <c r="D15" s="5">
        <f>VLOOKUP(A1,'[1]2021'!$A$1:$AH$101,22,0)</f>
        <v>0</v>
      </c>
      <c r="E15" s="7"/>
    </row>
    <row r="16" spans="1:5" ht="31.5">
      <c r="A16" s="3">
        <v>6</v>
      </c>
      <c r="B16" s="9" t="s">
        <v>9</v>
      </c>
      <c r="C16" s="5">
        <f>VLOOKUP(A1,'[1]2021'!$A$1:$AH$101,10,0)</f>
        <v>32996</v>
      </c>
      <c r="D16" s="5">
        <f>VLOOKUP(A1,'[1]2021'!$A$1:$AH$101,23,0)</f>
        <v>3055</v>
      </c>
      <c r="E16" s="7" t="s">
        <v>30</v>
      </c>
    </row>
    <row r="17" spans="1:5" ht="47.25">
      <c r="A17" s="3">
        <v>7</v>
      </c>
      <c r="B17" s="9" t="s">
        <v>10</v>
      </c>
      <c r="C17" s="5">
        <f>VLOOKUP(A1,'[1]2021'!$A$1:$AH$101,11,0)</f>
        <v>35202.18</v>
      </c>
      <c r="D17" s="5">
        <f>VLOOKUP(A1,'[1]2021'!$A$1:$AH$101,24,0)</f>
        <v>9221</v>
      </c>
      <c r="E17" s="7" t="s">
        <v>31</v>
      </c>
    </row>
    <row r="18" spans="1:5" ht="15.75">
      <c r="A18" s="3">
        <v>8</v>
      </c>
      <c r="B18" s="9" t="s">
        <v>11</v>
      </c>
      <c r="C18" s="5">
        <f>VLOOKUP(A1,'[1]2021'!$A$1:$AH$101,12,0)</f>
        <v>27942.34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37005.64</v>
      </c>
      <c r="D19" s="5">
        <f>VLOOKUP(A1,'[1]2021'!$A$1:$AH$101,26,0)</f>
        <v>0</v>
      </c>
      <c r="E19" s="7"/>
    </row>
    <row r="20" spans="1:5" ht="65.25" customHeight="1">
      <c r="A20" s="3">
        <v>10</v>
      </c>
      <c r="B20" s="9" t="s">
        <v>13</v>
      </c>
      <c r="C20" s="5">
        <f>VLOOKUP(A1,'[1]2021'!$A$1:$AH$101,14,0)</f>
        <v>34065.65</v>
      </c>
      <c r="D20" s="5">
        <f>VLOOKUP(A1,'[1]2021'!$A$1:$AH$101,27,0)</f>
        <v>8242</v>
      </c>
      <c r="E20" s="7" t="s">
        <v>32</v>
      </c>
    </row>
    <row r="21" spans="1:5" ht="173.25">
      <c r="A21" s="3">
        <v>11</v>
      </c>
      <c r="B21" s="9" t="s">
        <v>14</v>
      </c>
      <c r="C21" s="5">
        <f>VLOOKUP(A1,'[1]2021'!$A$1:$AH$101,15,0)</f>
        <v>28565.55</v>
      </c>
      <c r="D21" s="5">
        <f>VLOOKUP(A1,'[1]2021'!$A$1:$AH$101,28,0)</f>
        <v>497158</v>
      </c>
      <c r="E21" s="7" t="s">
        <v>33</v>
      </c>
    </row>
    <row r="22" spans="1:5" ht="15.75">
      <c r="A22" s="3">
        <v>12</v>
      </c>
      <c r="B22" s="9" t="s">
        <v>15</v>
      </c>
      <c r="C22" s="5">
        <f>VLOOKUP(A1,'[1]2021'!$A$1:$AH$101,16,0)</f>
        <v>36248.55</v>
      </c>
      <c r="D22" s="5">
        <f>VLOOKUP(A1,'[1]2021'!$A$1:$AH$101,29,0)</f>
        <v>6838</v>
      </c>
      <c r="E22" s="7" t="s">
        <v>34</v>
      </c>
    </row>
    <row r="23" spans="1:5" ht="15.75">
      <c r="A23" s="22" t="s">
        <v>16</v>
      </c>
      <c r="B23" s="23"/>
      <c r="C23" s="6">
        <f>SUM(C11:C22)</f>
        <v>378626.38</v>
      </c>
      <c r="D23" s="6">
        <f>SUM(D11:D22)</f>
        <v>580900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145098.17000000004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2022-02-09T10:08:34Z</dcterms:modified>
  <cp:category/>
  <cp:version/>
  <cp:contentType/>
  <cp:contentStatus/>
</cp:coreProperties>
</file>